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0" windowWidth="16260" windowHeight="6912"/>
  </bookViews>
  <sheets>
    <sheet name="Смета 2022" sheetId="2" r:id="rId1"/>
    <sheet name="Лист1" sheetId="1" r:id="rId2"/>
  </sheets>
  <definedNames>
    <definedName name="_xlnm.Print_Area" localSheetId="1">Лист1!$A$1:$F$49</definedName>
    <definedName name="_xlnm.Print_Area" localSheetId="0">'Смета 2022'!$A$1:$F$47</definedName>
  </definedNames>
  <calcPr calcId="145621"/>
</workbook>
</file>

<file path=xl/calcChain.xml><?xml version="1.0" encoding="utf-8"?>
<calcChain xmlns="http://schemas.openxmlformats.org/spreadsheetml/2006/main">
  <c r="F18" i="2" l="1"/>
  <c r="F7" i="2" l="1"/>
  <c r="D29" i="2" s="1"/>
  <c r="F23" i="2"/>
  <c r="F22" i="2"/>
  <c r="F21" i="2"/>
  <c r="F20" i="2"/>
  <c r="D40" i="2"/>
  <c r="F17" i="2"/>
  <c r="D39" i="2" s="1"/>
  <c r="F16" i="2"/>
  <c r="F15" i="2"/>
  <c r="D37" i="2" s="1"/>
  <c r="F13" i="2"/>
  <c r="D35" i="2" s="1"/>
  <c r="F12" i="2"/>
  <c r="D34" i="2" s="1"/>
  <c r="F11" i="2"/>
  <c r="D33" i="2" s="1"/>
  <c r="F10" i="2"/>
  <c r="D32" i="2" s="1"/>
  <c r="F9" i="2"/>
  <c r="D31" i="2" s="1"/>
  <c r="F8" i="2"/>
  <c r="D30" i="2" s="1"/>
  <c r="F6" i="2" l="1"/>
  <c r="D28" i="2"/>
  <c r="D38" i="2"/>
  <c r="F14" i="2"/>
  <c r="D36" i="2" s="1"/>
  <c r="F19" i="2"/>
  <c r="D29" i="1"/>
  <c r="D39" i="1"/>
  <c r="F14" i="1"/>
  <c r="F6" i="1"/>
  <c r="E29" i="1"/>
  <c r="E38" i="1"/>
  <c r="E39" i="1"/>
  <c r="E30" i="1"/>
  <c r="E31" i="1"/>
  <c r="E32" i="1"/>
  <c r="E33" i="1"/>
  <c r="E34" i="1"/>
  <c r="E35" i="1"/>
  <c r="C39" i="1"/>
  <c r="C35" i="1"/>
  <c r="D41" i="2" l="1"/>
  <c r="D44" i="2" s="1"/>
  <c r="F5" i="2"/>
  <c r="F18" i="1"/>
  <c r="F17" i="1"/>
  <c r="F16" i="1"/>
  <c r="F15" i="1"/>
  <c r="F13" i="1"/>
  <c r="F8" i="1"/>
  <c r="F9" i="1"/>
  <c r="F10" i="1"/>
  <c r="F11" i="1"/>
  <c r="F12" i="1"/>
  <c r="F7" i="1"/>
  <c r="F20" i="1"/>
  <c r="F21" i="1"/>
  <c r="F22" i="1"/>
  <c r="F23" i="1"/>
  <c r="D27" i="2" l="1"/>
  <c r="F19" i="1"/>
  <c r="F5" i="1" s="1"/>
</calcChain>
</file>

<file path=xl/sharedStrings.xml><?xml version="1.0" encoding="utf-8"?>
<sst xmlns="http://schemas.openxmlformats.org/spreadsheetml/2006/main" count="137" uniqueCount="55">
  <si>
    <r>
      <t xml:space="preserve">Смета доходов и расходов </t>
    </r>
    <r>
      <rPr>
        <b/>
        <sz val="16"/>
        <color rgb="FF000000"/>
        <rFont val="Times New Roman"/>
        <family val="1"/>
        <charset val="204"/>
      </rPr>
      <t>ТСЖ "Простор-I" на 2022 год.</t>
    </r>
  </si>
  <si>
    <t>Наименование</t>
  </si>
  <si>
    <t>Единица измерения</t>
  </si>
  <si>
    <t>Доход (рублей)</t>
  </si>
  <si>
    <r>
      <t>ДОХОДЫ</t>
    </r>
    <r>
      <rPr>
        <b/>
        <sz val="10"/>
        <color theme="1"/>
        <rFont val="Times New Roman"/>
        <family val="1"/>
        <charset val="204"/>
      </rPr>
      <t xml:space="preserve"> ВСЕГО (1+2+3+4)</t>
    </r>
  </si>
  <si>
    <t>1. Взносы собственников жилых помещений на техническое обслуживание, содержание и ремонт многоквартирного дома</t>
  </si>
  <si>
    <t>1.1. Содержание общего имущества в многоквартирном доме</t>
  </si>
  <si>
    <t>м²</t>
  </si>
  <si>
    <t>1.2. Текущий ремонт общего имущества в многоквартирном доме</t>
  </si>
  <si>
    <t>1.3. Уборка и санитарная очистка земельного участка</t>
  </si>
  <si>
    <t>1.4. Содержание и ремонт автоматически запирающихся устройств дверей подъездов</t>
  </si>
  <si>
    <t>1.5. Эксплуатация коллективных (общедомовых) приборов учёта</t>
  </si>
  <si>
    <t xml:space="preserve">1.6. Содержание и текущий ремонт лифтов </t>
  </si>
  <si>
    <t>2. Взносы собственников жилых помещений на управление многоквартирного дома</t>
  </si>
  <si>
    <t>3. Прочие взносы собственников помещений</t>
  </si>
  <si>
    <t>3.1. АХР (административно-хозяйственные расходы)</t>
  </si>
  <si>
    <t>3.2. Телетрансляция</t>
  </si>
  <si>
    <t>1 коакс./отвод</t>
  </si>
  <si>
    <t>3.3. Услуги по охране общего имущества многоквартирного дома</t>
  </si>
  <si>
    <t>3.4. Услуги по организации доступа на парковку</t>
  </si>
  <si>
    <t>единица ТС</t>
  </si>
  <si>
    <t>4. Доходы от хозяйственной деятельности</t>
  </si>
  <si>
    <t>4.1. АО "ЭР-Телеком Холдинг"</t>
  </si>
  <si>
    <t>1 комплект</t>
  </si>
  <si>
    <t>4.2. ООО "Колпинские Интернет-Сети"</t>
  </si>
  <si>
    <t>4.3. ООО "СкайНэт"</t>
  </si>
  <si>
    <t>4.4. ИП Грушко</t>
  </si>
  <si>
    <t>единица Р/М</t>
  </si>
  <si>
    <t>Расход (рублей)</t>
  </si>
  <si>
    <r>
      <t>РАСХОДЫ</t>
    </r>
    <r>
      <rPr>
        <b/>
        <sz val="10"/>
        <color theme="1"/>
        <rFont val="Times New Roman"/>
        <family val="1"/>
        <charset val="204"/>
      </rPr>
      <t xml:space="preserve"> ВСЕГО (1+2+3+4)</t>
    </r>
  </si>
  <si>
    <t>1. Расходы на техническое обслуживание, содержание и ремонт многоквартирного дома</t>
  </si>
  <si>
    <t>2. Расходы на управление многоквартирного дома</t>
  </si>
  <si>
    <t>3. Прочие расходы</t>
  </si>
  <si>
    <t>3.5. Вознаграждение членам правления товарищества</t>
  </si>
  <si>
    <t>1,8*</t>
  </si>
  <si>
    <t xml:space="preserve">4. Расходы за счёт доходов от хозяйственной деятельности </t>
  </si>
  <si>
    <t>4.1. Организационные расходы</t>
  </si>
  <si>
    <t>4.2. Озеленение (земельный участок многоквартирного дома)</t>
  </si>
  <si>
    <t>4.3. Непредвиденные расходы</t>
  </si>
  <si>
    <t>* вознаграждение за 2020 год в процентах от сметы доходов и расходов за 2020 год.</t>
  </si>
  <si>
    <t>Председатель правления ТСЖ "Простор-I"</t>
  </si>
  <si>
    <t>Н.В. Антонова</t>
  </si>
  <si>
    <t>общая жилая</t>
  </si>
  <si>
    <t>за 2022 год</t>
  </si>
  <si>
    <t>Тариф с 01.01.2022. (рублей)</t>
  </si>
  <si>
    <t>Тариф с 01.07.2022. (рублей)</t>
  </si>
  <si>
    <t>Расход 2021</t>
  </si>
  <si>
    <t>смета 2021</t>
  </si>
  <si>
    <t>сальдо</t>
  </si>
  <si>
    <t>начисл 445078</t>
  </si>
  <si>
    <t>3.3. Расходы на услуги по охране общего имущества многоквартирного дома</t>
  </si>
  <si>
    <t>3.4. Расходы на услуги по организации доступа на парковку</t>
  </si>
  <si>
    <t>РАСХОДЫ ВСЕГО (1+2+3+4)</t>
  </si>
  <si>
    <t>2. Расходы на управление многоквартирного дома,</t>
  </si>
  <si>
    <t>1.1. Содержание общего имущества в многоквартирном доме, в т.ч.вознаграждение председателя и членов 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</si>
</sst>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0" fontId="6" fillId="0" borderId="5" xfId="0" applyFont="1" applyBorder="1" applyAlignment="1">
      <alignment horizontal="right" vertical="center" wrapText="1"/>
    </xf>
    <xf numFmtId="2" fontId="1" fillId="0" borderId="0" xfId="0" applyNumberFormat="1" applyFont="1"/>
    <xf numFmtId="0" fontId="1" fillId="0" borderId="0" xfId="0" applyFont="1"/>
    <xf numFmtId="0" fontId="13" fillId="0" borderId="5" xfId="0" applyFont="1" applyBorder="1" applyAlignment="1">
      <alignment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0" fillId="0" borderId="9" xfId="0" applyBorder="1"/>
    <xf numFmtId="4" fontId="0" fillId="0" borderId="9" xfId="0" applyNumberFormat="1" applyBorder="1"/>
    <xf numFmtId="2" fontId="0" fillId="0" borderId="9" xfId="0" applyNumberFormat="1" applyBorder="1"/>
    <xf numFmtId="4" fontId="0" fillId="0" borderId="0" xfId="0" applyNumberFormat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8" fillId="0" borderId="21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topLeftCell="A13" zoomScale="55" zoomScaleNormal="55" workbookViewId="0">
      <selection activeCell="A28" sqref="A28:C28"/>
    </sheetView>
  </sheetViews>
  <sheetFormatPr defaultRowHeight="14.4" x14ac:dyDescent="0.3"/>
  <cols>
    <col min="1" max="1" width="36.77734375" customWidth="1"/>
    <col min="2" max="2" width="12.77734375" customWidth="1"/>
    <col min="3" max="3" width="12.88671875" customWidth="1"/>
    <col min="4" max="4" width="14.6640625" customWidth="1"/>
    <col min="5" max="5" width="12" hidden="1" customWidth="1"/>
    <col min="6" max="6" width="14.109375" style="47" customWidth="1"/>
    <col min="7" max="7" width="13.5546875" style="35" customWidth="1"/>
    <col min="8" max="8" width="12.5546875" hidden="1" customWidth="1"/>
  </cols>
  <sheetData>
    <row r="1" spans="1:8" ht="22.8" x14ac:dyDescent="0.3">
      <c r="A1" s="81" t="s">
        <v>0</v>
      </c>
      <c r="B1" s="81"/>
      <c r="C1" s="81"/>
      <c r="D1" s="81"/>
      <c r="E1" s="81"/>
      <c r="F1" s="81"/>
    </row>
    <row r="2" spans="1:8" ht="15" thickBot="1" x14ac:dyDescent="0.35">
      <c r="A2" s="1"/>
      <c r="B2" s="2"/>
      <c r="C2" s="1"/>
      <c r="D2" s="1"/>
      <c r="E2" s="1"/>
      <c r="F2" s="44"/>
    </row>
    <row r="3" spans="1:8" x14ac:dyDescent="0.3">
      <c r="A3" s="82" t="s">
        <v>1</v>
      </c>
      <c r="B3" s="84" t="s">
        <v>2</v>
      </c>
      <c r="C3" s="84" t="s">
        <v>44</v>
      </c>
      <c r="D3" s="84" t="s">
        <v>45</v>
      </c>
      <c r="E3" s="3"/>
      <c r="F3" s="45" t="s">
        <v>3</v>
      </c>
      <c r="H3" t="s">
        <v>42</v>
      </c>
    </row>
    <row r="4" spans="1:8" ht="26.4" customHeight="1" thickBot="1" x14ac:dyDescent="0.35">
      <c r="A4" s="83"/>
      <c r="B4" s="85"/>
      <c r="C4" s="85"/>
      <c r="D4" s="85"/>
      <c r="E4" s="4"/>
      <c r="F4" s="46" t="s">
        <v>43</v>
      </c>
      <c r="H4" s="13">
        <v>16592.5</v>
      </c>
    </row>
    <row r="5" spans="1:8" ht="16.2" thickBot="1" x14ac:dyDescent="0.35">
      <c r="A5" s="5" t="s">
        <v>4</v>
      </c>
      <c r="B5" s="6"/>
      <c r="C5" s="6"/>
      <c r="D5" s="7"/>
      <c r="E5" s="7"/>
      <c r="F5" s="74">
        <f>F6+F13+F14+F19</f>
        <v>6755798.3999999994</v>
      </c>
    </row>
    <row r="6" spans="1:8" ht="63" thickBot="1" x14ac:dyDescent="0.35">
      <c r="A6" s="68" t="s">
        <v>5</v>
      </c>
      <c r="B6" s="75"/>
      <c r="C6" s="75"/>
      <c r="D6" s="70"/>
      <c r="E6" s="70"/>
      <c r="F6" s="71">
        <f>F7+F8+F9+F10+F11+F12</f>
        <v>4190269.95</v>
      </c>
    </row>
    <row r="7" spans="1:8" ht="26.4" x14ac:dyDescent="0.3">
      <c r="A7" s="57" t="s">
        <v>6</v>
      </c>
      <c r="B7" s="57" t="s">
        <v>7</v>
      </c>
      <c r="C7" s="58">
        <v>8.08</v>
      </c>
      <c r="D7" s="59">
        <v>8.24</v>
      </c>
      <c r="E7" s="59">
        <v>16592.5</v>
      </c>
      <c r="F7" s="60">
        <f>(C7+D7)*E7*6</f>
        <v>1624737.5999999999</v>
      </c>
    </row>
    <row r="8" spans="1:8" ht="26.4" x14ac:dyDescent="0.3">
      <c r="A8" s="52" t="s">
        <v>8</v>
      </c>
      <c r="B8" s="52" t="s">
        <v>7</v>
      </c>
      <c r="C8" s="53">
        <v>6.33</v>
      </c>
      <c r="D8" s="53">
        <v>6.4</v>
      </c>
      <c r="E8" s="53">
        <v>16592.5</v>
      </c>
      <c r="F8" s="40">
        <f t="shared" ref="F8:F13" si="0">(C8+D8)*E8*6</f>
        <v>1267335.1499999999</v>
      </c>
    </row>
    <row r="9" spans="1:8" ht="26.4" x14ac:dyDescent="0.3">
      <c r="A9" s="52" t="s">
        <v>9</v>
      </c>
      <c r="B9" s="52" t="s">
        <v>7</v>
      </c>
      <c r="C9" s="53">
        <v>2.1</v>
      </c>
      <c r="D9" s="53">
        <v>2.33</v>
      </c>
      <c r="E9" s="53">
        <v>16592.5</v>
      </c>
      <c r="F9" s="40">
        <f t="shared" si="0"/>
        <v>441028.64999999997</v>
      </c>
    </row>
    <row r="10" spans="1:8" ht="26.4" x14ac:dyDescent="0.3">
      <c r="A10" s="52" t="s">
        <v>10</v>
      </c>
      <c r="B10" s="52" t="s">
        <v>7</v>
      </c>
      <c r="C10" s="53">
        <v>0.34</v>
      </c>
      <c r="D10" s="53">
        <v>0.34</v>
      </c>
      <c r="E10" s="53">
        <v>16592.5</v>
      </c>
      <c r="F10" s="40">
        <f t="shared" si="0"/>
        <v>67697.400000000009</v>
      </c>
    </row>
    <row r="11" spans="1:8" ht="26.4" x14ac:dyDescent="0.3">
      <c r="A11" s="52" t="s">
        <v>11</v>
      </c>
      <c r="B11" s="52" t="s">
        <v>7</v>
      </c>
      <c r="C11" s="53">
        <v>0.67</v>
      </c>
      <c r="D11" s="53">
        <v>0.67</v>
      </c>
      <c r="E11" s="53">
        <v>16592.5</v>
      </c>
      <c r="F11" s="40">
        <f t="shared" si="0"/>
        <v>133403.70000000001</v>
      </c>
    </row>
    <row r="12" spans="1:8" ht="15" thickBot="1" x14ac:dyDescent="0.35">
      <c r="A12" s="61" t="s">
        <v>12</v>
      </c>
      <c r="B12" s="61" t="s">
        <v>7</v>
      </c>
      <c r="C12" s="62">
        <v>3.11</v>
      </c>
      <c r="D12" s="62">
        <v>3.48</v>
      </c>
      <c r="E12" s="62">
        <v>16592.5</v>
      </c>
      <c r="F12" s="63">
        <f t="shared" si="0"/>
        <v>656067.44999999995</v>
      </c>
    </row>
    <row r="13" spans="1:8" s="38" customFormat="1" ht="47.4" thickBot="1" x14ac:dyDescent="0.35">
      <c r="A13" s="68" t="s">
        <v>13</v>
      </c>
      <c r="B13" s="69" t="s">
        <v>7</v>
      </c>
      <c r="C13" s="70">
        <v>3.88</v>
      </c>
      <c r="D13" s="64">
        <v>3.95</v>
      </c>
      <c r="E13" s="70">
        <v>16592.5</v>
      </c>
      <c r="F13" s="71">
        <f t="shared" si="0"/>
        <v>779515.64999999991</v>
      </c>
      <c r="G13" s="37"/>
    </row>
    <row r="14" spans="1:8" s="38" customFormat="1" ht="31.8" thickBot="1" x14ac:dyDescent="0.35">
      <c r="A14" s="18" t="s">
        <v>14</v>
      </c>
      <c r="B14" s="72"/>
      <c r="C14" s="73"/>
      <c r="D14" s="73"/>
      <c r="E14" s="73"/>
      <c r="F14" s="74">
        <f>F15+F16+F17+F18</f>
        <v>1692412.8</v>
      </c>
      <c r="G14" s="37"/>
    </row>
    <row r="15" spans="1:8" ht="26.4" x14ac:dyDescent="0.3">
      <c r="A15" s="57" t="s">
        <v>15</v>
      </c>
      <c r="B15" s="57" t="s">
        <v>7</v>
      </c>
      <c r="C15" s="59">
        <v>1.79</v>
      </c>
      <c r="D15" s="59">
        <v>1.79</v>
      </c>
      <c r="E15" s="59">
        <v>16592.5</v>
      </c>
      <c r="F15" s="60">
        <f>(C15+D15)*E15*6</f>
        <v>356406.9</v>
      </c>
    </row>
    <row r="16" spans="1:8" x14ac:dyDescent="0.3">
      <c r="A16" s="52" t="s">
        <v>16</v>
      </c>
      <c r="B16" s="54" t="s">
        <v>17</v>
      </c>
      <c r="C16" s="53">
        <v>118.5</v>
      </c>
      <c r="D16" s="53">
        <v>118.5</v>
      </c>
      <c r="E16" s="53">
        <v>300</v>
      </c>
      <c r="F16" s="40">
        <f>(C16+D16)*E16*6</f>
        <v>426600</v>
      </c>
    </row>
    <row r="17" spans="1:7" ht="26.4" x14ac:dyDescent="0.3">
      <c r="A17" s="52" t="s">
        <v>18</v>
      </c>
      <c r="B17" s="52" t="s">
        <v>7</v>
      </c>
      <c r="C17" s="53">
        <v>3.25</v>
      </c>
      <c r="D17" s="53">
        <v>3.25</v>
      </c>
      <c r="E17" s="53">
        <v>13718.1</v>
      </c>
      <c r="F17" s="40">
        <f>(C17+D17)*E17*6</f>
        <v>535005.9</v>
      </c>
    </row>
    <row r="18" spans="1:7" ht="27" thickBot="1" x14ac:dyDescent="0.35">
      <c r="A18" s="61" t="s">
        <v>19</v>
      </c>
      <c r="B18" s="65" t="s">
        <v>20</v>
      </c>
      <c r="C18" s="62">
        <v>200</v>
      </c>
      <c r="D18" s="62">
        <v>200</v>
      </c>
      <c r="E18" s="62">
        <v>156</v>
      </c>
      <c r="F18" s="63">
        <f>(C18+D18)*E18*6</f>
        <v>374400</v>
      </c>
    </row>
    <row r="19" spans="1:7" s="38" customFormat="1" ht="31.8" thickBot="1" x14ac:dyDescent="0.35">
      <c r="A19" s="68" t="s">
        <v>21</v>
      </c>
      <c r="B19" s="69"/>
      <c r="C19" s="70"/>
      <c r="D19" s="69"/>
      <c r="E19" s="70">
        <v>16592.5</v>
      </c>
      <c r="F19" s="71">
        <f>F20+F21+F22+F23</f>
        <v>93600</v>
      </c>
      <c r="G19" s="37"/>
    </row>
    <row r="20" spans="1:7" x14ac:dyDescent="0.3">
      <c r="A20" s="57" t="s">
        <v>22</v>
      </c>
      <c r="B20" s="66" t="s">
        <v>23</v>
      </c>
      <c r="C20" s="67">
        <v>2500</v>
      </c>
      <c r="D20" s="67">
        <v>2500</v>
      </c>
      <c r="E20" s="59">
        <v>16592.5</v>
      </c>
      <c r="F20" s="60">
        <f>(C20+D20)*6</f>
        <v>30000</v>
      </c>
    </row>
    <row r="21" spans="1:7" x14ac:dyDescent="0.3">
      <c r="A21" s="52" t="s">
        <v>24</v>
      </c>
      <c r="B21" s="54" t="s">
        <v>23</v>
      </c>
      <c r="C21" s="56">
        <v>900</v>
      </c>
      <c r="D21" s="56">
        <v>900</v>
      </c>
      <c r="E21" s="53">
        <v>16592.5</v>
      </c>
      <c r="F21" s="55">
        <f>(C21+D21)*6</f>
        <v>10800</v>
      </c>
    </row>
    <row r="22" spans="1:7" x14ac:dyDescent="0.3">
      <c r="A22" s="52" t="s">
        <v>25</v>
      </c>
      <c r="B22" s="54" t="s">
        <v>23</v>
      </c>
      <c r="C22" s="56">
        <v>3000</v>
      </c>
      <c r="D22" s="56">
        <v>3000</v>
      </c>
      <c r="E22" s="53">
        <v>16592.5</v>
      </c>
      <c r="F22" s="55">
        <f>(C22+D22)*6</f>
        <v>36000</v>
      </c>
    </row>
    <row r="23" spans="1:7" x14ac:dyDescent="0.3">
      <c r="A23" s="52" t="s">
        <v>26</v>
      </c>
      <c r="B23" s="54" t="s">
        <v>27</v>
      </c>
      <c r="C23" s="55">
        <v>1400</v>
      </c>
      <c r="D23" s="55">
        <v>1400</v>
      </c>
      <c r="E23" s="53">
        <v>16592.5</v>
      </c>
      <c r="F23" s="55">
        <f>(C23+D23)*6</f>
        <v>16800</v>
      </c>
    </row>
    <row r="24" spans="1:7" ht="24" customHeight="1" thickBot="1" x14ac:dyDescent="0.35">
      <c r="A24" s="19"/>
    </row>
    <row r="25" spans="1:7" ht="26.4" x14ac:dyDescent="0.3">
      <c r="A25" s="86" t="s">
        <v>1</v>
      </c>
      <c r="B25" s="87"/>
      <c r="C25" s="88"/>
      <c r="D25" s="3" t="s">
        <v>28</v>
      </c>
    </row>
    <row r="26" spans="1:7" ht="15" customHeight="1" thickBot="1" x14ac:dyDescent="0.35">
      <c r="A26" s="89"/>
      <c r="B26" s="90"/>
      <c r="C26" s="91"/>
      <c r="D26" s="4" t="s">
        <v>43</v>
      </c>
    </row>
    <row r="27" spans="1:7" ht="16.2" thickBot="1" x14ac:dyDescent="0.35">
      <c r="A27" s="92" t="s">
        <v>52</v>
      </c>
      <c r="B27" s="93"/>
      <c r="C27" s="94"/>
      <c r="D27" s="76">
        <f>D28+D35+D36+D41</f>
        <v>6755798.3999999994</v>
      </c>
    </row>
    <row r="28" spans="1:7" ht="40.200000000000003" customHeight="1" thickBot="1" x14ac:dyDescent="0.35">
      <c r="A28" s="95" t="s">
        <v>30</v>
      </c>
      <c r="B28" s="96"/>
      <c r="C28" s="97"/>
      <c r="D28" s="77">
        <f>D29+D30+D31+D32+D33+D34</f>
        <v>4190269.95</v>
      </c>
      <c r="G28"/>
    </row>
    <row r="29" spans="1:7" ht="30" customHeight="1" x14ac:dyDescent="0.3">
      <c r="A29" s="98" t="s">
        <v>54</v>
      </c>
      <c r="B29" s="99"/>
      <c r="C29" s="99"/>
      <c r="D29" s="48">
        <f>F7</f>
        <v>1624737.5999999999</v>
      </c>
      <c r="G29"/>
    </row>
    <row r="30" spans="1:7" ht="34.200000000000003" customHeight="1" x14ac:dyDescent="0.3">
      <c r="A30" s="79" t="s">
        <v>8</v>
      </c>
      <c r="B30" s="80"/>
      <c r="C30" s="80"/>
      <c r="D30" s="49">
        <f t="shared" ref="D30:D41" si="1">F8</f>
        <v>1267335.1499999999</v>
      </c>
      <c r="G30"/>
    </row>
    <row r="31" spans="1:7" ht="34.200000000000003" customHeight="1" x14ac:dyDescent="0.3">
      <c r="A31" s="79" t="s">
        <v>9</v>
      </c>
      <c r="B31" s="80"/>
      <c r="C31" s="80"/>
      <c r="D31" s="49">
        <f t="shared" si="1"/>
        <v>441028.64999999997</v>
      </c>
      <c r="G31"/>
    </row>
    <row r="32" spans="1:7" ht="34.200000000000003" customHeight="1" x14ac:dyDescent="0.3">
      <c r="A32" s="79" t="s">
        <v>10</v>
      </c>
      <c r="B32" s="80"/>
      <c r="C32" s="80"/>
      <c r="D32" s="49">
        <f t="shared" si="1"/>
        <v>67697.400000000009</v>
      </c>
      <c r="G32"/>
    </row>
    <row r="33" spans="1:7" ht="34.200000000000003" customHeight="1" x14ac:dyDescent="0.3">
      <c r="A33" s="79" t="s">
        <v>11</v>
      </c>
      <c r="B33" s="80"/>
      <c r="C33" s="80"/>
      <c r="D33" s="49">
        <f t="shared" si="1"/>
        <v>133403.70000000001</v>
      </c>
      <c r="G33"/>
    </row>
    <row r="34" spans="1:7" ht="34.200000000000003" customHeight="1" thickBot="1" x14ac:dyDescent="0.35">
      <c r="A34" s="102" t="s">
        <v>12</v>
      </c>
      <c r="B34" s="103"/>
      <c r="C34" s="103"/>
      <c r="D34" s="50">
        <f t="shared" si="1"/>
        <v>656067.44999999995</v>
      </c>
      <c r="G34"/>
    </row>
    <row r="35" spans="1:7" ht="53.4" customHeight="1" thickBot="1" x14ac:dyDescent="0.35">
      <c r="A35" s="95" t="s">
        <v>53</v>
      </c>
      <c r="B35" s="96"/>
      <c r="C35" s="97"/>
      <c r="D35" s="78">
        <f t="shared" si="1"/>
        <v>779515.64999999991</v>
      </c>
      <c r="G35"/>
    </row>
    <row r="36" spans="1:7" ht="42" customHeight="1" thickBot="1" x14ac:dyDescent="0.35">
      <c r="A36" s="95" t="s">
        <v>32</v>
      </c>
      <c r="B36" s="96"/>
      <c r="C36" s="97"/>
      <c r="D36" s="78">
        <f t="shared" si="1"/>
        <v>1692412.8</v>
      </c>
      <c r="G36"/>
    </row>
    <row r="37" spans="1:7" ht="27" customHeight="1" x14ac:dyDescent="0.3">
      <c r="A37" s="98" t="s">
        <v>15</v>
      </c>
      <c r="B37" s="99"/>
      <c r="C37" s="99"/>
      <c r="D37" s="48">
        <f t="shared" si="1"/>
        <v>356406.9</v>
      </c>
      <c r="G37"/>
    </row>
    <row r="38" spans="1:7" ht="34.200000000000003" customHeight="1" x14ac:dyDescent="0.3">
      <c r="A38" s="79" t="s">
        <v>16</v>
      </c>
      <c r="B38" s="80"/>
      <c r="C38" s="80"/>
      <c r="D38" s="49">
        <f t="shared" si="1"/>
        <v>426600</v>
      </c>
      <c r="G38"/>
    </row>
    <row r="39" spans="1:7" ht="34.200000000000003" customHeight="1" x14ac:dyDescent="0.3">
      <c r="A39" s="79" t="s">
        <v>50</v>
      </c>
      <c r="B39" s="80"/>
      <c r="C39" s="80"/>
      <c r="D39" s="49">
        <f t="shared" si="1"/>
        <v>535005.9</v>
      </c>
      <c r="G39"/>
    </row>
    <row r="40" spans="1:7" ht="34.200000000000003" customHeight="1" thickBot="1" x14ac:dyDescent="0.35">
      <c r="A40" s="102" t="s">
        <v>51</v>
      </c>
      <c r="B40" s="103"/>
      <c r="C40" s="103"/>
      <c r="D40" s="50">
        <f t="shared" si="1"/>
        <v>374400</v>
      </c>
      <c r="G40"/>
    </row>
    <row r="41" spans="1:7" ht="47.4" customHeight="1" thickBot="1" x14ac:dyDescent="0.35">
      <c r="A41" s="95" t="s">
        <v>35</v>
      </c>
      <c r="B41" s="96"/>
      <c r="C41" s="97"/>
      <c r="D41" s="78">
        <f t="shared" si="1"/>
        <v>93600</v>
      </c>
    </row>
    <row r="42" spans="1:7" ht="28.2" customHeight="1" x14ac:dyDescent="0.3">
      <c r="A42" s="98" t="s">
        <v>36</v>
      </c>
      <c r="B42" s="99"/>
      <c r="C42" s="99"/>
      <c r="D42" s="48">
        <v>40000</v>
      </c>
    </row>
    <row r="43" spans="1:7" ht="28.2" customHeight="1" x14ac:dyDescent="0.3">
      <c r="A43" s="79" t="s">
        <v>37</v>
      </c>
      <c r="B43" s="80"/>
      <c r="C43" s="80"/>
      <c r="D43" s="49">
        <v>20980</v>
      </c>
    </row>
    <row r="44" spans="1:7" ht="28.2" customHeight="1" thickBot="1" x14ac:dyDescent="0.35">
      <c r="A44" s="100" t="s">
        <v>38</v>
      </c>
      <c r="B44" s="101"/>
      <c r="C44" s="101"/>
      <c r="D44" s="51">
        <f>D41-D42-D43</f>
        <v>32620</v>
      </c>
    </row>
    <row r="45" spans="1:7" x14ac:dyDescent="0.3">
      <c r="A45" s="33"/>
    </row>
    <row r="46" spans="1:7" x14ac:dyDescent="0.3">
      <c r="A46" s="19"/>
    </row>
    <row r="47" spans="1:7" ht="15.6" x14ac:dyDescent="0.3">
      <c r="A47" s="34" t="s">
        <v>40</v>
      </c>
      <c r="C47" s="34" t="s">
        <v>41</v>
      </c>
    </row>
    <row r="48" spans="1:7" x14ac:dyDescent="0.3">
      <c r="A48" s="19"/>
    </row>
  </sheetData>
  <mergeCells count="24">
    <mergeCell ref="A42:C42"/>
    <mergeCell ref="A43:C43"/>
    <mergeCell ref="A44:C44"/>
    <mergeCell ref="A33:C33"/>
    <mergeCell ref="A34:C34"/>
    <mergeCell ref="A35:C35"/>
    <mergeCell ref="A36:C36"/>
    <mergeCell ref="A41:C41"/>
    <mergeCell ref="A37:C37"/>
    <mergeCell ref="A38:C38"/>
    <mergeCell ref="A39:C39"/>
    <mergeCell ref="A40:C40"/>
    <mergeCell ref="A32:C32"/>
    <mergeCell ref="A1:F1"/>
    <mergeCell ref="A3:A4"/>
    <mergeCell ref="B3:B4"/>
    <mergeCell ref="C3:C4"/>
    <mergeCell ref="D3:D4"/>
    <mergeCell ref="A25:C26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95" fitToHeight="0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19" zoomScaleNormal="100" workbookViewId="0">
      <selection activeCell="E2" sqref="E1:E1048576"/>
    </sheetView>
  </sheetViews>
  <sheetFormatPr defaultRowHeight="14.4" x14ac:dyDescent="0.3"/>
  <cols>
    <col min="1" max="1" width="36.77734375" customWidth="1"/>
    <col min="2" max="2" width="12.77734375" customWidth="1"/>
    <col min="3" max="3" width="12.88671875" customWidth="1"/>
    <col min="4" max="4" width="11.6640625" customWidth="1"/>
    <col min="5" max="5" width="12" customWidth="1"/>
    <col min="6" max="6" width="14.109375" customWidth="1"/>
    <col min="7" max="7" width="13.5546875" style="35" customWidth="1"/>
    <col min="8" max="8" width="12.5546875" bestFit="1" customWidth="1"/>
  </cols>
  <sheetData>
    <row r="1" spans="1:8" ht="22.8" x14ac:dyDescent="0.3">
      <c r="A1" s="81" t="s">
        <v>0</v>
      </c>
      <c r="B1" s="81"/>
      <c r="C1" s="81"/>
      <c r="D1" s="81"/>
      <c r="E1" s="81"/>
      <c r="F1" s="81"/>
    </row>
    <row r="2" spans="1:8" ht="15" thickBot="1" x14ac:dyDescent="0.35">
      <c r="A2" s="1"/>
      <c r="B2" s="2"/>
      <c r="C2" s="1"/>
      <c r="D2" s="1"/>
      <c r="E2" s="1"/>
      <c r="F2" s="1"/>
    </row>
    <row r="3" spans="1:8" x14ac:dyDescent="0.3">
      <c r="A3" s="82" t="s">
        <v>1</v>
      </c>
      <c r="B3" s="84" t="s">
        <v>2</v>
      </c>
      <c r="C3" s="84" t="s">
        <v>44</v>
      </c>
      <c r="D3" s="84" t="s">
        <v>45</v>
      </c>
      <c r="E3" s="3"/>
      <c r="F3" s="3" t="s">
        <v>3</v>
      </c>
      <c r="H3" t="s">
        <v>42</v>
      </c>
    </row>
    <row r="4" spans="1:8" ht="26.4" customHeight="1" thickBot="1" x14ac:dyDescent="0.35">
      <c r="A4" s="83"/>
      <c r="B4" s="85"/>
      <c r="C4" s="85"/>
      <c r="D4" s="85"/>
      <c r="E4" s="4"/>
      <c r="F4" s="4" t="s">
        <v>43</v>
      </c>
      <c r="H4" s="13">
        <v>16592.5</v>
      </c>
    </row>
    <row r="5" spans="1:8" ht="16.2" thickBot="1" x14ac:dyDescent="0.35">
      <c r="A5" s="5" t="s">
        <v>4</v>
      </c>
      <c r="B5" s="6"/>
      <c r="C5" s="6"/>
      <c r="D5" s="7"/>
      <c r="E5" s="7"/>
      <c r="F5" s="8">
        <f>F6+F13+F14+F19</f>
        <v>6853986</v>
      </c>
    </row>
    <row r="6" spans="1:8" ht="53.4" thickBot="1" x14ac:dyDescent="0.35">
      <c r="A6" s="9" t="s">
        <v>5</v>
      </c>
      <c r="B6" s="6"/>
      <c r="C6" s="6"/>
      <c r="D6" s="10"/>
      <c r="E6" s="10"/>
      <c r="F6" s="8">
        <f>F7+F8+F9+F10+F11+F12</f>
        <v>4190269.95</v>
      </c>
    </row>
    <row r="7" spans="1:8" ht="27" thickBot="1" x14ac:dyDescent="0.35">
      <c r="A7" s="11" t="s">
        <v>6</v>
      </c>
      <c r="B7" s="6" t="s">
        <v>7</v>
      </c>
      <c r="C7" s="12">
        <v>8.08</v>
      </c>
      <c r="D7" s="13">
        <v>8.24</v>
      </c>
      <c r="E7" s="13">
        <v>16592.5</v>
      </c>
      <c r="F7" s="13">
        <f t="shared" ref="F7:F13" si="0">(C7+D7)*E7*6</f>
        <v>1624737.5999999999</v>
      </c>
    </row>
    <row r="8" spans="1:8" ht="27" thickBot="1" x14ac:dyDescent="0.35">
      <c r="A8" s="11" t="s">
        <v>8</v>
      </c>
      <c r="B8" s="6" t="s">
        <v>7</v>
      </c>
      <c r="C8" s="13">
        <v>6.33</v>
      </c>
      <c r="D8" s="13">
        <v>6.4</v>
      </c>
      <c r="E8" s="13">
        <v>16592.5</v>
      </c>
      <c r="F8" s="13">
        <f t="shared" si="0"/>
        <v>1267335.1499999999</v>
      </c>
    </row>
    <row r="9" spans="1:8" ht="27" thickBot="1" x14ac:dyDescent="0.35">
      <c r="A9" s="11" t="s">
        <v>9</v>
      </c>
      <c r="B9" s="6" t="s">
        <v>7</v>
      </c>
      <c r="C9" s="13">
        <v>2.1</v>
      </c>
      <c r="D9" s="13">
        <v>2.33</v>
      </c>
      <c r="E9" s="13">
        <v>16592.5</v>
      </c>
      <c r="F9" s="13">
        <f t="shared" si="0"/>
        <v>441028.64999999997</v>
      </c>
    </row>
    <row r="10" spans="1:8" ht="27" thickBot="1" x14ac:dyDescent="0.35">
      <c r="A10" s="11" t="s">
        <v>10</v>
      </c>
      <c r="B10" s="6" t="s">
        <v>7</v>
      </c>
      <c r="C10" s="13">
        <v>0.34</v>
      </c>
      <c r="D10" s="13">
        <v>0.34</v>
      </c>
      <c r="E10" s="13">
        <v>16592.5</v>
      </c>
      <c r="F10" s="13">
        <f t="shared" si="0"/>
        <v>67697.400000000009</v>
      </c>
    </row>
    <row r="11" spans="1:8" ht="27" thickBot="1" x14ac:dyDescent="0.35">
      <c r="A11" s="11" t="s">
        <v>11</v>
      </c>
      <c r="B11" s="6" t="s">
        <v>7</v>
      </c>
      <c r="C11" s="13">
        <v>0.67</v>
      </c>
      <c r="D11" s="13">
        <v>0.67</v>
      </c>
      <c r="E11" s="13">
        <v>16592.5</v>
      </c>
      <c r="F11" s="13">
        <f t="shared" si="0"/>
        <v>133403.70000000001</v>
      </c>
    </row>
    <row r="12" spans="1:8" ht="15" thickBot="1" x14ac:dyDescent="0.35">
      <c r="A12" s="11" t="s">
        <v>12</v>
      </c>
      <c r="B12" s="6" t="s">
        <v>7</v>
      </c>
      <c r="C12" s="13">
        <v>3.11</v>
      </c>
      <c r="D12" s="13">
        <v>3.48</v>
      </c>
      <c r="E12" s="13">
        <v>16592.5</v>
      </c>
      <c r="F12" s="13">
        <f t="shared" si="0"/>
        <v>656067.44999999995</v>
      </c>
    </row>
    <row r="13" spans="1:8" s="38" customFormat="1" ht="40.200000000000003" thickBot="1" x14ac:dyDescent="0.35">
      <c r="A13" s="9" t="s">
        <v>13</v>
      </c>
      <c r="B13" s="7" t="s">
        <v>7</v>
      </c>
      <c r="C13" s="10">
        <v>3.88</v>
      </c>
      <c r="D13" s="36">
        <v>3.95</v>
      </c>
      <c r="E13" s="10">
        <v>16592.5</v>
      </c>
      <c r="F13" s="10">
        <f t="shared" si="0"/>
        <v>779515.64999999991</v>
      </c>
      <c r="G13" s="37"/>
    </row>
    <row r="14" spans="1:8" s="38" customFormat="1" ht="27" thickBot="1" x14ac:dyDescent="0.35">
      <c r="A14" s="9" t="s">
        <v>14</v>
      </c>
      <c r="B14" s="7"/>
      <c r="C14" s="10"/>
      <c r="D14" s="10"/>
      <c r="E14" s="10"/>
      <c r="F14" s="10">
        <f>F15+F16+F17+F18</f>
        <v>1823000.4</v>
      </c>
      <c r="G14" s="37"/>
    </row>
    <row r="15" spans="1:8" ht="27" thickBot="1" x14ac:dyDescent="0.35">
      <c r="A15" s="11" t="s">
        <v>15</v>
      </c>
      <c r="B15" s="6" t="s">
        <v>7</v>
      </c>
      <c r="C15" s="13">
        <v>1.79</v>
      </c>
      <c r="D15" s="13">
        <v>1.79</v>
      </c>
      <c r="E15" s="13">
        <v>16592.5</v>
      </c>
      <c r="F15" s="13">
        <f>(C15+D15)*E15*6</f>
        <v>356406.9</v>
      </c>
    </row>
    <row r="16" spans="1:8" ht="15" thickBot="1" x14ac:dyDescent="0.35">
      <c r="A16" s="11" t="s">
        <v>16</v>
      </c>
      <c r="B16" s="14" t="s">
        <v>17</v>
      </c>
      <c r="C16" s="13">
        <v>118.5</v>
      </c>
      <c r="D16" s="13">
        <v>118.5</v>
      </c>
      <c r="E16" s="13">
        <v>313</v>
      </c>
      <c r="F16" s="13">
        <f>(C16+D16)*E16*6</f>
        <v>445086</v>
      </c>
    </row>
    <row r="17" spans="1:7" ht="27" thickBot="1" x14ac:dyDescent="0.35">
      <c r="A17" s="11" t="s">
        <v>18</v>
      </c>
      <c r="B17" s="6" t="s">
        <v>7</v>
      </c>
      <c r="C17" s="13">
        <v>3.25</v>
      </c>
      <c r="D17" s="13">
        <v>3.25</v>
      </c>
      <c r="E17" s="13">
        <v>16592.5</v>
      </c>
      <c r="F17" s="13">
        <f>(C17+D17)*E17*6</f>
        <v>647107.5</v>
      </c>
    </row>
    <row r="18" spans="1:7" ht="27" thickBot="1" x14ac:dyDescent="0.35">
      <c r="A18" s="11" t="s">
        <v>19</v>
      </c>
      <c r="B18" s="15" t="s">
        <v>20</v>
      </c>
      <c r="C18" s="13">
        <v>200</v>
      </c>
      <c r="D18" s="13">
        <v>200</v>
      </c>
      <c r="E18" s="13">
        <v>156</v>
      </c>
      <c r="F18" s="13">
        <f>(C18+D18)*E18*6</f>
        <v>374400</v>
      </c>
    </row>
    <row r="19" spans="1:7" s="38" customFormat="1" ht="27" thickBot="1" x14ac:dyDescent="0.35">
      <c r="A19" s="9" t="s">
        <v>21</v>
      </c>
      <c r="B19" s="39"/>
      <c r="C19" s="10"/>
      <c r="D19" s="7"/>
      <c r="E19" s="10">
        <v>16592.5</v>
      </c>
      <c r="F19" s="10">
        <f>F20+F21+F22+F23</f>
        <v>61200</v>
      </c>
      <c r="G19" s="37"/>
    </row>
    <row r="20" spans="1:7" ht="15" thickBot="1" x14ac:dyDescent="0.35">
      <c r="A20" s="11" t="s">
        <v>22</v>
      </c>
      <c r="B20" s="14" t="s">
        <v>23</v>
      </c>
      <c r="C20" s="16">
        <v>2500</v>
      </c>
      <c r="D20" s="16">
        <v>2500</v>
      </c>
      <c r="E20" s="13">
        <v>16592.5</v>
      </c>
      <c r="F20" s="13">
        <f>(C20+D20)*6</f>
        <v>30000</v>
      </c>
    </row>
    <row r="21" spans="1:7" ht="15" thickBot="1" x14ac:dyDescent="0.35">
      <c r="A21" s="11" t="s">
        <v>24</v>
      </c>
      <c r="B21" s="14" t="s">
        <v>23</v>
      </c>
      <c r="C21" s="17">
        <v>900</v>
      </c>
      <c r="D21" s="17">
        <v>900</v>
      </c>
      <c r="E21" s="13">
        <v>16592.5</v>
      </c>
      <c r="F21" s="16">
        <f>(C21+D21)*6</f>
        <v>10800</v>
      </c>
    </row>
    <row r="22" spans="1:7" ht="15" thickBot="1" x14ac:dyDescent="0.35">
      <c r="A22" s="11" t="s">
        <v>25</v>
      </c>
      <c r="B22" s="14" t="s">
        <v>23</v>
      </c>
      <c r="C22" s="17">
        <v>300</v>
      </c>
      <c r="D22" s="17">
        <v>300</v>
      </c>
      <c r="E22" s="13">
        <v>16592.5</v>
      </c>
      <c r="F22" s="16">
        <f>(C22+D22)*6</f>
        <v>3600</v>
      </c>
    </row>
    <row r="23" spans="1:7" ht="15" thickBot="1" x14ac:dyDescent="0.35">
      <c r="A23" s="11" t="s">
        <v>26</v>
      </c>
      <c r="B23" s="14" t="s">
        <v>27</v>
      </c>
      <c r="C23" s="16">
        <v>1400</v>
      </c>
      <c r="D23" s="16">
        <v>1400</v>
      </c>
      <c r="E23" s="13">
        <v>16592.5</v>
      </c>
      <c r="F23" s="16">
        <f>(C23+D23)*6</f>
        <v>16800</v>
      </c>
    </row>
    <row r="24" spans="1:7" ht="117" customHeight="1" thickBot="1" x14ac:dyDescent="0.35">
      <c r="A24" s="19"/>
    </row>
    <row r="25" spans="1:7" ht="26.4" x14ac:dyDescent="0.3">
      <c r="A25" s="82" t="s">
        <v>1</v>
      </c>
      <c r="B25" s="3" t="s">
        <v>28</v>
      </c>
    </row>
    <row r="26" spans="1:7" ht="15" thickBot="1" x14ac:dyDescent="0.35">
      <c r="A26" s="83"/>
      <c r="B26" s="4" t="s">
        <v>43</v>
      </c>
    </row>
    <row r="27" spans="1:7" ht="16.2" thickBot="1" x14ac:dyDescent="0.35">
      <c r="A27" s="20" t="s">
        <v>29</v>
      </c>
      <c r="B27" s="21">
        <v>7513719.9800000004</v>
      </c>
    </row>
    <row r="28" spans="1:7" ht="40.200000000000003" thickBot="1" x14ac:dyDescent="0.35">
      <c r="A28" s="22" t="s">
        <v>30</v>
      </c>
      <c r="B28" s="23">
        <v>5062840.3899999997</v>
      </c>
      <c r="C28" t="s">
        <v>47</v>
      </c>
      <c r="D28" t="s">
        <v>46</v>
      </c>
      <c r="E28" t="s">
        <v>48</v>
      </c>
    </row>
    <row r="29" spans="1:7" ht="27" thickBot="1" x14ac:dyDescent="0.35">
      <c r="A29" s="24" t="s">
        <v>6</v>
      </c>
      <c r="B29" s="25">
        <v>2962618.05</v>
      </c>
      <c r="C29" s="40">
        <v>2656895.7799999998</v>
      </c>
      <c r="D29" s="41">
        <f>2231998.88+101728.01+101727.99</f>
        <v>2435454.88</v>
      </c>
      <c r="E29" s="42">
        <f>C29-D29</f>
        <v>221440.89999999991</v>
      </c>
    </row>
    <row r="30" spans="1:7" ht="27" thickBot="1" x14ac:dyDescent="0.35">
      <c r="A30" s="24" t="s">
        <v>8</v>
      </c>
      <c r="B30" s="25">
        <v>1260730.9099999999</v>
      </c>
      <c r="C30" s="40">
        <v>1260730.9099999999</v>
      </c>
      <c r="D30" s="41">
        <v>1706090.41</v>
      </c>
      <c r="E30" s="42">
        <f t="shared" ref="E30:E39" si="1">C30-D30</f>
        <v>-445359.5</v>
      </c>
    </row>
    <row r="31" spans="1:7" ht="27" thickBot="1" x14ac:dyDescent="0.35">
      <c r="A31" s="24" t="s">
        <v>9</v>
      </c>
      <c r="B31" s="25">
        <v>410285.26</v>
      </c>
      <c r="C31" s="40">
        <v>410285.26</v>
      </c>
      <c r="D31" s="41">
        <v>387065.36</v>
      </c>
      <c r="E31" s="42">
        <f t="shared" si="1"/>
        <v>23219.900000000023</v>
      </c>
    </row>
    <row r="32" spans="1:7" ht="40.200000000000003" thickBot="1" x14ac:dyDescent="0.35">
      <c r="A32" s="24" t="s">
        <v>10</v>
      </c>
      <c r="B32" s="25">
        <v>67716.98</v>
      </c>
      <c r="C32" s="40">
        <v>67716.98</v>
      </c>
      <c r="D32" s="41">
        <v>28214.73</v>
      </c>
      <c r="E32" s="42">
        <f t="shared" si="1"/>
        <v>39502.25</v>
      </c>
    </row>
    <row r="33" spans="1:7" ht="27" thickBot="1" x14ac:dyDescent="0.35">
      <c r="A33" s="24" t="s">
        <v>11</v>
      </c>
      <c r="B33" s="26">
        <v>133442.29</v>
      </c>
      <c r="C33" s="40">
        <v>133442.29</v>
      </c>
      <c r="D33" s="41">
        <v>128287</v>
      </c>
      <c r="E33" s="42">
        <f t="shared" si="1"/>
        <v>5155.2900000000081</v>
      </c>
    </row>
    <row r="34" spans="1:7" ht="15" thickBot="1" x14ac:dyDescent="0.35">
      <c r="A34" s="24" t="s">
        <v>12</v>
      </c>
      <c r="B34" s="27">
        <v>533769.17000000004</v>
      </c>
      <c r="C34" s="40">
        <v>534765.01</v>
      </c>
      <c r="D34" s="41">
        <v>455514.62</v>
      </c>
      <c r="E34" s="42">
        <f t="shared" si="1"/>
        <v>79250.390000000014</v>
      </c>
    </row>
    <row r="35" spans="1:7" ht="27" thickBot="1" x14ac:dyDescent="0.35">
      <c r="A35" s="22" t="s">
        <v>31</v>
      </c>
      <c r="B35" s="28">
        <v>757832.72</v>
      </c>
      <c r="C35" s="40">
        <f>757832.72+356510</f>
        <v>1114342.72</v>
      </c>
      <c r="D35" s="41">
        <v>1144008.3999999999</v>
      </c>
      <c r="E35" s="42">
        <f t="shared" si="1"/>
        <v>-29665.679999999935</v>
      </c>
    </row>
    <row r="36" spans="1:7" ht="15" thickBot="1" x14ac:dyDescent="0.35">
      <c r="A36" s="22" t="s">
        <v>32</v>
      </c>
      <c r="B36" s="29">
        <v>1637066.87</v>
      </c>
      <c r="C36" s="41"/>
      <c r="D36" s="43"/>
      <c r="E36" s="42"/>
    </row>
    <row r="37" spans="1:7" ht="27" thickBot="1" x14ac:dyDescent="0.35">
      <c r="A37" s="24" t="s">
        <v>15</v>
      </c>
      <c r="B37" s="30">
        <v>356510</v>
      </c>
      <c r="C37" s="41"/>
      <c r="D37" s="43"/>
      <c r="E37" s="42"/>
    </row>
    <row r="38" spans="1:7" ht="15" thickBot="1" x14ac:dyDescent="0.35">
      <c r="A38" s="24" t="s">
        <v>16</v>
      </c>
      <c r="B38" s="30">
        <v>371142</v>
      </c>
      <c r="C38" s="41">
        <v>342349.46</v>
      </c>
      <c r="D38" s="41">
        <v>371142</v>
      </c>
      <c r="E38" s="42">
        <f t="shared" si="1"/>
        <v>-28792.539999999979</v>
      </c>
      <c r="F38" t="s">
        <v>49</v>
      </c>
    </row>
    <row r="39" spans="1:7" ht="27" thickBot="1" x14ac:dyDescent="0.35">
      <c r="A39" s="24" t="s">
        <v>18</v>
      </c>
      <c r="B39" s="27">
        <v>535014.87</v>
      </c>
      <c r="C39" s="40">
        <f>535014.87+374400</f>
        <v>909414.87</v>
      </c>
      <c r="D39" s="41">
        <f>931636.74-101727.99</f>
        <v>829908.75</v>
      </c>
      <c r="E39" s="42">
        <f t="shared" si="1"/>
        <v>79506.12</v>
      </c>
    </row>
    <row r="40" spans="1:7" ht="27" thickBot="1" x14ac:dyDescent="0.35">
      <c r="A40" s="24" t="s">
        <v>19</v>
      </c>
      <c r="B40" s="26">
        <v>374400</v>
      </c>
      <c r="F40" s="35"/>
      <c r="G40"/>
    </row>
    <row r="41" spans="1:7" ht="27" thickBot="1" x14ac:dyDescent="0.35">
      <c r="A41" s="24" t="s">
        <v>33</v>
      </c>
      <c r="B41" s="31" t="s">
        <v>34</v>
      </c>
      <c r="F41" s="35"/>
      <c r="G41"/>
    </row>
    <row r="42" spans="1:7" ht="27" thickBot="1" x14ac:dyDescent="0.35">
      <c r="A42" s="22" t="s">
        <v>35</v>
      </c>
      <c r="B42" s="21">
        <v>55980</v>
      </c>
    </row>
    <row r="43" spans="1:7" ht="15" thickBot="1" x14ac:dyDescent="0.35">
      <c r="A43" s="24" t="s">
        <v>36</v>
      </c>
      <c r="B43" s="26">
        <v>15000</v>
      </c>
    </row>
    <row r="44" spans="1:7" ht="27" thickBot="1" x14ac:dyDescent="0.35">
      <c r="A44" s="24" t="s">
        <v>37</v>
      </c>
      <c r="B44" s="27">
        <v>20980</v>
      </c>
    </row>
    <row r="45" spans="1:7" ht="15" thickBot="1" x14ac:dyDescent="0.35">
      <c r="A45" s="32" t="s">
        <v>38</v>
      </c>
      <c r="B45" s="26">
        <v>20000</v>
      </c>
    </row>
    <row r="46" spans="1:7" x14ac:dyDescent="0.3">
      <c r="A46" s="19"/>
    </row>
    <row r="47" spans="1:7" x14ac:dyDescent="0.3">
      <c r="A47" s="33" t="s">
        <v>39</v>
      </c>
    </row>
    <row r="48" spans="1:7" x14ac:dyDescent="0.3">
      <c r="A48" s="19"/>
    </row>
    <row r="49" spans="1:3" ht="15.6" x14ac:dyDescent="0.3">
      <c r="A49" s="34" t="s">
        <v>40</v>
      </c>
      <c r="C49" s="34" t="s">
        <v>41</v>
      </c>
    </row>
    <row r="50" spans="1:3" x14ac:dyDescent="0.3">
      <c r="A50" s="19"/>
    </row>
  </sheetData>
  <mergeCells count="6">
    <mergeCell ref="A25:A26"/>
    <mergeCell ref="A1:F1"/>
    <mergeCell ref="A3:A4"/>
    <mergeCell ref="B3:B4"/>
    <mergeCell ref="C3:C4"/>
    <mergeCell ref="D3:D4"/>
  </mergeCells>
  <pageMargins left="0.7" right="0.7" top="0.75" bottom="0.75" header="0.3" footer="0.3"/>
  <pageSetup paperSize="9" scale="87" fitToHeight="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 2022</vt:lpstr>
      <vt:lpstr>Лист1</vt:lpstr>
      <vt:lpstr>Лист1!Область_печати</vt:lpstr>
      <vt:lpstr>'Смета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Бухгалтерия</cp:lastModifiedBy>
  <cp:lastPrinted>2022-04-02T16:54:58Z</cp:lastPrinted>
  <dcterms:created xsi:type="dcterms:W3CDTF">2022-02-11T13:03:19Z</dcterms:created>
  <dcterms:modified xsi:type="dcterms:W3CDTF">2022-05-03T18:11:32Z</dcterms:modified>
</cp:coreProperties>
</file>